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EAA!$A$1:$I$39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G29" i="1" s="1"/>
  <c r="D28" i="1"/>
  <c r="G28" i="1" s="1"/>
  <c r="D27" i="1"/>
  <c r="E27" i="1" s="1"/>
  <c r="G27" i="1" s="1"/>
  <c r="D26" i="1"/>
  <c r="E26" i="1" s="1"/>
  <c r="G26" i="1" s="1"/>
  <c r="H26" i="1" s="1"/>
  <c r="D25" i="1"/>
  <c r="D24" i="1"/>
  <c r="E24" i="1" s="1"/>
  <c r="D23" i="1"/>
  <c r="D22" i="1"/>
  <c r="F20" i="1"/>
  <c r="D18" i="1"/>
  <c r="G18" i="1" s="1"/>
  <c r="D17" i="1"/>
  <c r="E17" i="1" s="1"/>
  <c r="G17" i="1" s="1"/>
  <c r="D16" i="1"/>
  <c r="E16" i="1" s="1"/>
  <c r="G16" i="1" s="1"/>
  <c r="H16" i="1" s="1"/>
  <c r="D15" i="1"/>
  <c r="D14" i="1"/>
  <c r="E14" i="1" s="1"/>
  <c r="D13" i="1"/>
  <c r="D12" i="1"/>
  <c r="F10" i="1"/>
  <c r="F8" i="1"/>
  <c r="A1" i="1"/>
  <c r="G22" i="1" l="1"/>
  <c r="H22" i="1" s="1"/>
  <c r="E12" i="1"/>
  <c r="G12" i="1" s="1"/>
  <c r="H12" i="1" s="1"/>
  <c r="E13" i="1"/>
  <c r="G13" i="1" s="1"/>
  <c r="H13" i="1" s="1"/>
  <c r="D10" i="1"/>
  <c r="D8" i="1" s="1"/>
  <c r="E22" i="1"/>
  <c r="E23" i="1"/>
  <c r="G23" i="1" s="1"/>
  <c r="H23" i="1" s="1"/>
  <c r="D20" i="1"/>
  <c r="G30" i="1"/>
  <c r="E30" i="1"/>
  <c r="G14" i="1"/>
  <c r="H14" i="1" s="1"/>
  <c r="G24" i="1"/>
  <c r="H24" i="1" s="1"/>
  <c r="H30" i="1"/>
  <c r="E15" i="1"/>
  <c r="H17" i="1"/>
  <c r="H18" i="1"/>
  <c r="E25" i="1"/>
  <c r="E20" i="1" s="1"/>
  <c r="H27" i="1"/>
  <c r="H28" i="1"/>
  <c r="H29" i="1"/>
  <c r="G15" i="1"/>
  <c r="E10" i="1" l="1"/>
  <c r="E8" i="1" s="1"/>
  <c r="H15" i="1"/>
  <c r="H10" i="1" s="1"/>
  <c r="G25" i="1"/>
  <c r="G10" i="1"/>
  <c r="H25" i="1" l="1"/>
  <c r="H20" i="1" s="1"/>
  <c r="H8" i="1" s="1"/>
  <c r="G20" i="1"/>
  <c r="G8" i="1" s="1"/>
</calcChain>
</file>

<file path=xl/sharedStrings.xml><?xml version="1.0" encoding="utf-8"?>
<sst xmlns="http://schemas.openxmlformats.org/spreadsheetml/2006/main" count="30" uniqueCount="30">
  <si>
    <t>Estado Analítico del Activo</t>
  </si>
  <si>
    <t>Del 01 de enero al 30 de junio de 2019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</si>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</sst>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9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3" fontId="5" fillId="0" borderId="9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3" fontId="5" fillId="0" borderId="9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9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3" fontId="8" fillId="0" borderId="9" xfId="1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 applyProtection="1">
      <alignment vertical="top"/>
      <protection locked="0"/>
    </xf>
    <xf numFmtId="3" fontId="8" fillId="0" borderId="9" xfId="1" applyNumberFormat="1" applyFont="1" applyFill="1" applyBorder="1" applyAlignment="1">
      <alignment vertical="top"/>
    </xf>
    <xf numFmtId="3" fontId="8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3" fontId="7" fillId="0" borderId="9" xfId="1" applyNumberFormat="1" applyFont="1" applyFill="1" applyBorder="1" applyAlignment="1">
      <alignment vertical="top"/>
    </xf>
    <xf numFmtId="3" fontId="7" fillId="0" borderId="0" xfId="1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vertical="center"/>
    </xf>
    <xf numFmtId="0" fontId="10" fillId="0" borderId="0" xfId="0" applyFont="1"/>
    <xf numFmtId="0" fontId="9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</cellXfs>
  <cellStyles count="9">
    <cellStyle name="=C:\WINNT\SYSTEM32\COMMAND.COM" xfId="3"/>
    <cellStyle name="Comma 2" xfId="4"/>
    <cellStyle name="Millares" xfId="1" builtinId="3"/>
    <cellStyle name="Millares 2" xfId="5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572829</xdr:colOff>
      <xdr:row>4</xdr:row>
      <xdr:rowOff>28575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702369" cy="63055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35</xdr:row>
      <xdr:rowOff>0</xdr:rowOff>
    </xdr:from>
    <xdr:to>
      <xdr:col>2</xdr:col>
      <xdr:colOff>2438401</xdr:colOff>
      <xdr:row>38</xdr:row>
      <xdr:rowOff>30480</xdr:rowOff>
    </xdr:to>
    <xdr:sp macro="" textlink="">
      <xdr:nvSpPr>
        <xdr:cNvPr id="3" name="2 CuadroTexto"/>
        <xdr:cNvSpPr txBox="1"/>
      </xdr:nvSpPr>
      <xdr:spPr>
        <a:xfrm>
          <a:off x="129541" y="6400800"/>
          <a:ext cx="3230880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548640</xdr:colOff>
      <xdr:row>38</xdr:row>
      <xdr:rowOff>38100</xdr:rowOff>
    </xdr:to>
    <xdr:sp macro="" textlink="">
      <xdr:nvSpPr>
        <xdr:cNvPr id="4" name="3 CuadroTexto"/>
        <xdr:cNvSpPr txBox="1"/>
      </xdr:nvSpPr>
      <xdr:spPr>
        <a:xfrm>
          <a:off x="6423660" y="6400800"/>
          <a:ext cx="281178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35</xdr:row>
      <xdr:rowOff>175260</xdr:rowOff>
    </xdr:from>
    <xdr:to>
      <xdr:col>2</xdr:col>
      <xdr:colOff>2499360</xdr:colOff>
      <xdr:row>35</xdr:row>
      <xdr:rowOff>175260</xdr:rowOff>
    </xdr:to>
    <xdr:cxnSp macro="">
      <xdr:nvCxnSpPr>
        <xdr:cNvPr id="5" name="4 Conector recto"/>
        <xdr:cNvCxnSpPr/>
      </xdr:nvCxnSpPr>
      <xdr:spPr>
        <a:xfrm>
          <a:off x="129540" y="6576060"/>
          <a:ext cx="3291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35</xdr:row>
      <xdr:rowOff>175260</xdr:rowOff>
    </xdr:from>
    <xdr:to>
      <xdr:col>7</xdr:col>
      <xdr:colOff>586740</xdr:colOff>
      <xdr:row>36</xdr:row>
      <xdr:rowOff>0</xdr:rowOff>
    </xdr:to>
    <xdr:cxnSp macro="">
      <xdr:nvCxnSpPr>
        <xdr:cNvPr id="6" name="5 Conector recto"/>
        <xdr:cNvCxnSpPr/>
      </xdr:nvCxnSpPr>
      <xdr:spPr>
        <a:xfrm flipV="1">
          <a:off x="5836920" y="6576060"/>
          <a:ext cx="34366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10">
          <cell r="E10">
            <v>445754169</v>
          </cell>
        </row>
        <row r="11">
          <cell r="E11">
            <v>105724773</v>
          </cell>
        </row>
        <row r="12">
          <cell r="E12">
            <v>400903</v>
          </cell>
        </row>
        <row r="13">
          <cell r="E13">
            <v>10747632</v>
          </cell>
        </row>
        <row r="14">
          <cell r="E14">
            <v>43488154</v>
          </cell>
        </row>
        <row r="15">
          <cell r="E15">
            <v>-20664207</v>
          </cell>
        </row>
        <row r="16">
          <cell r="E16">
            <v>0</v>
          </cell>
        </row>
        <row r="23">
          <cell r="E23">
            <v>583607526</v>
          </cell>
        </row>
        <row r="24">
          <cell r="E24">
            <v>881913</v>
          </cell>
        </row>
        <row r="25">
          <cell r="E25">
            <v>4779505548</v>
          </cell>
        </row>
        <row r="26">
          <cell r="E26">
            <v>2219696577</v>
          </cell>
        </row>
        <row r="27">
          <cell r="E27">
            <v>19376568</v>
          </cell>
        </row>
        <row r="28">
          <cell r="E28">
            <v>-4283004794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7605068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7"/>
  <sheetViews>
    <sheetView tabSelected="1" zoomScaleNormal="100" workbookViewId="0">
      <selection activeCell="F18" sqref="F18"/>
    </sheetView>
  </sheetViews>
  <sheetFormatPr baseColWidth="10" defaultRowHeight="14.4" x14ac:dyDescent="0.3"/>
  <cols>
    <col min="1" max="1" width="1.88671875" customWidth="1"/>
    <col min="3" max="3" width="36" customWidth="1"/>
    <col min="4" max="5" width="16.109375" bestFit="1" customWidth="1"/>
    <col min="6" max="6" width="16.33203125" bestFit="1" customWidth="1"/>
    <col min="7" max="7" width="11.5546875" bestFit="1" customWidth="1"/>
    <col min="8" max="8" width="12" customWidth="1"/>
    <col min="9" max="9" width="2.109375" customWidth="1"/>
  </cols>
  <sheetData>
    <row r="1" spans="1:9" x14ac:dyDescent="0.3">
      <c r="A1" s="50" t="str">
        <f>+[1]ESF!A1</f>
        <v>Universidad Autonoma de Baja California</v>
      </c>
      <c r="B1" s="51"/>
      <c r="C1" s="51"/>
      <c r="D1" s="51"/>
      <c r="E1" s="51"/>
      <c r="F1" s="51"/>
      <c r="G1" s="51"/>
      <c r="H1" s="51"/>
      <c r="I1" s="52"/>
    </row>
    <row r="2" spans="1:9" x14ac:dyDescent="0.3">
      <c r="A2" s="53" t="s">
        <v>0</v>
      </c>
      <c r="B2" s="54"/>
      <c r="C2" s="54"/>
      <c r="D2" s="54"/>
      <c r="E2" s="54"/>
      <c r="F2" s="54"/>
      <c r="G2" s="54"/>
      <c r="H2" s="54"/>
      <c r="I2" s="55"/>
    </row>
    <row r="3" spans="1:9" x14ac:dyDescent="0.3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4.5" customHeight="1" x14ac:dyDescent="0.3">
      <c r="A4" s="56"/>
      <c r="B4" s="57"/>
      <c r="C4" s="57"/>
      <c r="D4" s="57"/>
      <c r="E4" s="57"/>
      <c r="F4" s="57"/>
      <c r="G4" s="57"/>
      <c r="H4" s="57"/>
      <c r="I4" s="58"/>
    </row>
    <row r="5" spans="1:9" ht="24" x14ac:dyDescent="0.3">
      <c r="A5" s="1"/>
      <c r="B5" s="59" t="s">
        <v>2</v>
      </c>
      <c r="C5" s="59"/>
      <c r="D5" s="2" t="s">
        <v>3</v>
      </c>
      <c r="E5" s="3" t="s">
        <v>4</v>
      </c>
      <c r="F5" s="4" t="s">
        <v>5</v>
      </c>
      <c r="G5" s="4" t="s">
        <v>6</v>
      </c>
      <c r="H5" s="5" t="s">
        <v>7</v>
      </c>
      <c r="I5" s="6"/>
    </row>
    <row r="6" spans="1:9" x14ac:dyDescent="0.3">
      <c r="A6" s="7"/>
      <c r="B6" s="60"/>
      <c r="C6" s="60"/>
      <c r="D6" s="8">
        <v>1</v>
      </c>
      <c r="E6" s="9">
        <v>2</v>
      </c>
      <c r="F6" s="10">
        <v>3</v>
      </c>
      <c r="G6" s="10" t="s">
        <v>8</v>
      </c>
      <c r="H6" s="11" t="s">
        <v>9</v>
      </c>
      <c r="I6" s="12"/>
    </row>
    <row r="7" spans="1:9" x14ac:dyDescent="0.3">
      <c r="A7" s="13"/>
      <c r="B7" s="14"/>
      <c r="C7" s="14"/>
      <c r="D7" s="15"/>
      <c r="E7" s="14"/>
      <c r="F7" s="15"/>
      <c r="G7" s="15"/>
      <c r="H7" s="14"/>
      <c r="I7" s="16"/>
    </row>
    <row r="8" spans="1:9" x14ac:dyDescent="0.3">
      <c r="A8" s="17"/>
      <c r="B8" s="61" t="s">
        <v>10</v>
      </c>
      <c r="C8" s="61"/>
      <c r="D8" s="18">
        <f>D10+D20</f>
        <v>3913119830</v>
      </c>
      <c r="E8" s="18">
        <f t="shared" ref="E8:H8" si="0">E10+E20</f>
        <v>120450847739.74001</v>
      </c>
      <c r="F8" s="18">
        <f t="shared" si="0"/>
        <v>120242394221.89</v>
      </c>
      <c r="G8" s="18">
        <f t="shared" si="0"/>
        <v>4121573347.8499999</v>
      </c>
      <c r="H8" s="19">
        <f t="shared" si="0"/>
        <v>208453517.84999999</v>
      </c>
      <c r="I8" s="20"/>
    </row>
    <row r="9" spans="1:9" x14ac:dyDescent="0.3">
      <c r="A9" s="17"/>
      <c r="B9" s="21"/>
      <c r="C9" s="21"/>
      <c r="D9" s="18"/>
      <c r="E9" s="22"/>
      <c r="F9" s="18"/>
      <c r="G9" s="18"/>
      <c r="H9" s="22"/>
      <c r="I9" s="20"/>
    </row>
    <row r="10" spans="1:9" x14ac:dyDescent="0.3">
      <c r="A10" s="23"/>
      <c r="B10" s="49" t="s">
        <v>11</v>
      </c>
      <c r="C10" s="49"/>
      <c r="D10" s="24">
        <f>SUM(D12:D18)</f>
        <v>585451424</v>
      </c>
      <c r="E10" s="25">
        <f t="shared" ref="E10:H10" si="1">SUM(E12:E18)</f>
        <v>115235981550</v>
      </c>
      <c r="F10" s="24">
        <f t="shared" si="1"/>
        <v>115080547872.89</v>
      </c>
      <c r="G10" s="24">
        <f t="shared" si="1"/>
        <v>740885101.11000013</v>
      </c>
      <c r="H10" s="25">
        <f t="shared" si="1"/>
        <v>155433677.10999998</v>
      </c>
      <c r="I10" s="26"/>
    </row>
    <row r="11" spans="1:9" x14ac:dyDescent="0.3">
      <c r="A11" s="27"/>
      <c r="B11" s="28"/>
      <c r="C11" s="28"/>
      <c r="D11" s="29"/>
      <c r="E11" s="30"/>
      <c r="F11" s="29"/>
      <c r="G11" s="29"/>
      <c r="H11" s="30"/>
      <c r="I11" s="31"/>
    </row>
    <row r="12" spans="1:9" x14ac:dyDescent="0.3">
      <c r="A12" s="27"/>
      <c r="B12" s="48" t="s">
        <v>12</v>
      </c>
      <c r="C12" s="48"/>
      <c r="D12" s="32">
        <f>+[2]ESF!E10</f>
        <v>445754169</v>
      </c>
      <c r="E12" s="33">
        <f>112501016700-D12</f>
        <v>112055262531</v>
      </c>
      <c r="F12" s="32">
        <v>111889033331</v>
      </c>
      <c r="G12" s="34">
        <f>+D12+E12-F12</f>
        <v>611983369</v>
      </c>
      <c r="H12" s="35">
        <f>G12-D12</f>
        <v>166229200</v>
      </c>
      <c r="I12" s="31"/>
    </row>
    <row r="13" spans="1:9" x14ac:dyDescent="0.3">
      <c r="A13" s="27"/>
      <c r="B13" s="48" t="s">
        <v>13</v>
      </c>
      <c r="C13" s="48"/>
      <c r="D13" s="32">
        <f>+[2]ESF!E11</f>
        <v>105724773</v>
      </c>
      <c r="E13" s="33">
        <f>3175889265-D13</f>
        <v>3070164492</v>
      </c>
      <c r="F13" s="32">
        <v>3081345731</v>
      </c>
      <c r="G13" s="34">
        <f t="shared" ref="G13:G18" si="2">+D13+E13-F13</f>
        <v>94543534</v>
      </c>
      <c r="H13" s="35">
        <f t="shared" ref="H13:H18" si="3">G13-D13</f>
        <v>-11181239</v>
      </c>
      <c r="I13" s="31"/>
    </row>
    <row r="14" spans="1:9" x14ac:dyDescent="0.3">
      <c r="A14" s="27"/>
      <c r="B14" s="48" t="s">
        <v>14</v>
      </c>
      <c r="C14" s="48"/>
      <c r="D14" s="32">
        <f>+[2]ESF!E12</f>
        <v>400903</v>
      </c>
      <c r="E14" s="33">
        <f>20940527-D14</f>
        <v>20539624</v>
      </c>
      <c r="F14" s="32">
        <v>20315808.02</v>
      </c>
      <c r="G14" s="34">
        <f t="shared" si="2"/>
        <v>624718.98000000045</v>
      </c>
      <c r="H14" s="35">
        <f t="shared" si="3"/>
        <v>223815.98000000045</v>
      </c>
      <c r="I14" s="31"/>
    </row>
    <row r="15" spans="1:9" x14ac:dyDescent="0.3">
      <c r="A15" s="27"/>
      <c r="B15" s="48" t="s">
        <v>15</v>
      </c>
      <c r="C15" s="48"/>
      <c r="D15" s="32">
        <f>+[2]ESF!E13</f>
        <v>10747632</v>
      </c>
      <c r="E15" s="33">
        <f>24669481-D15</f>
        <v>13921849</v>
      </c>
      <c r="F15" s="32">
        <v>14707494.560000001</v>
      </c>
      <c r="G15" s="34">
        <f t="shared" si="2"/>
        <v>9961986.4399999995</v>
      </c>
      <c r="H15" s="35">
        <f t="shared" si="3"/>
        <v>-785645.56000000052</v>
      </c>
      <c r="I15" s="31"/>
    </row>
    <row r="16" spans="1:9" x14ac:dyDescent="0.3">
      <c r="A16" s="27"/>
      <c r="B16" s="48" t="s">
        <v>16</v>
      </c>
      <c r="C16" s="48"/>
      <c r="D16" s="32">
        <f>+[2]ESF!E14</f>
        <v>43488154</v>
      </c>
      <c r="E16" s="33">
        <f>93695746-D16</f>
        <v>50207592</v>
      </c>
      <c r="F16" s="32">
        <v>49260046</v>
      </c>
      <c r="G16" s="34">
        <f t="shared" si="2"/>
        <v>44435700</v>
      </c>
      <c r="H16" s="35">
        <f t="shared" si="3"/>
        <v>947546</v>
      </c>
      <c r="I16" s="31"/>
    </row>
    <row r="17" spans="1:9" x14ac:dyDescent="0.3">
      <c r="A17" s="27"/>
      <c r="B17" s="48" t="s">
        <v>17</v>
      </c>
      <c r="C17" s="48"/>
      <c r="D17" s="32">
        <f>+[2]ESF!E15</f>
        <v>-20664207</v>
      </c>
      <c r="E17" s="33">
        <f>5221255-D17</f>
        <v>25885462</v>
      </c>
      <c r="F17" s="32">
        <v>25885462.309999999</v>
      </c>
      <c r="G17" s="34">
        <f t="shared" si="2"/>
        <v>-20664207.309999999</v>
      </c>
      <c r="H17" s="35">
        <f t="shared" si="3"/>
        <v>-0.30999999865889549</v>
      </c>
      <c r="I17" s="31"/>
    </row>
    <row r="18" spans="1:9" x14ac:dyDescent="0.3">
      <c r="A18" s="27"/>
      <c r="B18" s="48" t="s">
        <v>18</v>
      </c>
      <c r="C18" s="48"/>
      <c r="D18" s="32">
        <f>+[2]ESF!E16</f>
        <v>0</v>
      </c>
      <c r="E18" s="33">
        <v>0</v>
      </c>
      <c r="F18" s="32">
        <v>0</v>
      </c>
      <c r="G18" s="34">
        <f t="shared" si="2"/>
        <v>0</v>
      </c>
      <c r="H18" s="35">
        <f t="shared" si="3"/>
        <v>0</v>
      </c>
      <c r="I18" s="31"/>
    </row>
    <row r="19" spans="1:9" x14ac:dyDescent="0.3">
      <c r="A19" s="27"/>
      <c r="B19" s="36"/>
      <c r="C19" s="36"/>
      <c r="D19" s="37"/>
      <c r="E19" s="38"/>
      <c r="F19" s="37"/>
      <c r="G19" s="37"/>
      <c r="H19" s="38"/>
      <c r="I19" s="31"/>
    </row>
    <row r="20" spans="1:9" x14ac:dyDescent="0.3">
      <c r="A20" s="23"/>
      <c r="B20" s="49" t="s">
        <v>19</v>
      </c>
      <c r="C20" s="49"/>
      <c r="D20" s="24">
        <f>SUM(D22:D30)</f>
        <v>3327668406</v>
      </c>
      <c r="E20" s="25">
        <f t="shared" ref="E20:H20" si="4">SUM(E22:E30)</f>
        <v>5214866189.7399998</v>
      </c>
      <c r="F20" s="24">
        <f t="shared" si="4"/>
        <v>5161846349</v>
      </c>
      <c r="G20" s="24">
        <f t="shared" si="4"/>
        <v>3380688246.7399998</v>
      </c>
      <c r="H20" s="25">
        <f t="shared" si="4"/>
        <v>53019840.740000002</v>
      </c>
      <c r="I20" s="26"/>
    </row>
    <row r="21" spans="1:9" x14ac:dyDescent="0.3">
      <c r="A21" s="27"/>
      <c r="B21" s="28"/>
      <c r="C21" s="36"/>
      <c r="D21" s="29"/>
      <c r="E21" s="30"/>
      <c r="F21" s="29"/>
      <c r="G21" s="29"/>
      <c r="H21" s="30"/>
      <c r="I21" s="31"/>
    </row>
    <row r="22" spans="1:9" x14ac:dyDescent="0.3">
      <c r="A22" s="27"/>
      <c r="B22" s="48" t="s">
        <v>20</v>
      </c>
      <c r="C22" s="48"/>
      <c r="D22" s="32">
        <f>+[2]ESF!E23</f>
        <v>583607526</v>
      </c>
      <c r="E22" s="33">
        <f>944032896-D22</f>
        <v>360425370</v>
      </c>
      <c r="F22" s="32">
        <v>341848198</v>
      </c>
      <c r="G22" s="34">
        <f t="shared" ref="G22:G30" si="5">+D22+E22-F22</f>
        <v>602184698</v>
      </c>
      <c r="H22" s="35">
        <f t="shared" ref="H22:H30" si="6">G22-D22</f>
        <v>18577172</v>
      </c>
      <c r="I22" s="31"/>
    </row>
    <row r="23" spans="1:9" x14ac:dyDescent="0.3">
      <c r="A23" s="27"/>
      <c r="B23" s="48" t="s">
        <v>21</v>
      </c>
      <c r="C23" s="48"/>
      <c r="D23" s="32">
        <f>+[2]ESF!E24</f>
        <v>881913</v>
      </c>
      <c r="E23" s="33">
        <f>892113-D23</f>
        <v>10200</v>
      </c>
      <c r="F23" s="32">
        <v>0</v>
      </c>
      <c r="G23" s="34">
        <f t="shared" si="5"/>
        <v>892113</v>
      </c>
      <c r="H23" s="35">
        <f t="shared" si="6"/>
        <v>10200</v>
      </c>
      <c r="I23" s="31"/>
    </row>
    <row r="24" spans="1:9" x14ac:dyDescent="0.3">
      <c r="A24" s="27"/>
      <c r="B24" s="48" t="s">
        <v>22</v>
      </c>
      <c r="C24" s="48"/>
      <c r="D24" s="32">
        <f>+[2]ESF!E25</f>
        <v>4779505548</v>
      </c>
      <c r="E24" s="33">
        <f>5007339561-D24</f>
        <v>227834013</v>
      </c>
      <c r="F24" s="32">
        <v>218709484</v>
      </c>
      <c r="G24" s="34">
        <f t="shared" si="5"/>
        <v>4788630077</v>
      </c>
      <c r="H24" s="35">
        <f t="shared" si="6"/>
        <v>9124529</v>
      </c>
      <c r="I24" s="31"/>
    </row>
    <row r="25" spans="1:9" x14ac:dyDescent="0.3">
      <c r="A25" s="27"/>
      <c r="B25" s="48" t="s">
        <v>23</v>
      </c>
      <c r="C25" s="48"/>
      <c r="D25" s="32">
        <f>+[2]ESF!E26</f>
        <v>2219696577</v>
      </c>
      <c r="E25" s="33">
        <f>2524552362-D25</f>
        <v>304855785</v>
      </c>
      <c r="F25" s="32">
        <v>300554808</v>
      </c>
      <c r="G25" s="34">
        <f t="shared" si="5"/>
        <v>2223997554</v>
      </c>
      <c r="H25" s="35">
        <f t="shared" si="6"/>
        <v>4300977</v>
      </c>
      <c r="I25" s="31"/>
    </row>
    <row r="26" spans="1:9" x14ac:dyDescent="0.3">
      <c r="A26" s="27"/>
      <c r="B26" s="48" t="s">
        <v>24</v>
      </c>
      <c r="C26" s="48"/>
      <c r="D26" s="32">
        <f>+[2]ESF!E27</f>
        <v>19376568</v>
      </c>
      <c r="E26" s="33">
        <f>20207983-D26</f>
        <v>831415</v>
      </c>
      <c r="F26" s="32">
        <v>26158</v>
      </c>
      <c r="G26" s="34">
        <f t="shared" si="5"/>
        <v>20181825</v>
      </c>
      <c r="H26" s="35">
        <f t="shared" si="6"/>
        <v>805257</v>
      </c>
      <c r="I26" s="31"/>
    </row>
    <row r="27" spans="1:9" x14ac:dyDescent="0.3">
      <c r="A27" s="27"/>
      <c r="B27" s="48" t="s">
        <v>25</v>
      </c>
      <c r="C27" s="48"/>
      <c r="D27" s="32">
        <f>+[2]ESF!E28</f>
        <v>-4283004794</v>
      </c>
      <c r="E27" s="33">
        <f>37904613-D27</f>
        <v>4320909407</v>
      </c>
      <c r="F27" s="32">
        <v>4300707701</v>
      </c>
      <c r="G27" s="34">
        <f t="shared" si="5"/>
        <v>-4262803088</v>
      </c>
      <c r="H27" s="35">
        <f t="shared" si="6"/>
        <v>20201706</v>
      </c>
      <c r="I27" s="31"/>
    </row>
    <row r="28" spans="1:9" x14ac:dyDescent="0.3">
      <c r="A28" s="27"/>
      <c r="B28" s="48" t="s">
        <v>26</v>
      </c>
      <c r="C28" s="48"/>
      <c r="D28" s="32">
        <f>+[2]ESF!E29</f>
        <v>0</v>
      </c>
      <c r="E28" s="33">
        <v>0</v>
      </c>
      <c r="F28" s="32">
        <v>0</v>
      </c>
      <c r="G28" s="34">
        <f t="shared" si="5"/>
        <v>0</v>
      </c>
      <c r="H28" s="35">
        <f t="shared" si="6"/>
        <v>0</v>
      </c>
      <c r="I28" s="31"/>
    </row>
    <row r="29" spans="1:9" x14ac:dyDescent="0.3">
      <c r="A29" s="27"/>
      <c r="B29" s="48" t="s">
        <v>27</v>
      </c>
      <c r="C29" s="48"/>
      <c r="D29" s="32">
        <f>+[2]ESF!E30</f>
        <v>0</v>
      </c>
      <c r="E29" s="33">
        <v>0</v>
      </c>
      <c r="F29" s="32">
        <v>0</v>
      </c>
      <c r="G29" s="34">
        <f t="shared" si="5"/>
        <v>0</v>
      </c>
      <c r="H29" s="35">
        <f t="shared" si="6"/>
        <v>0</v>
      </c>
      <c r="I29" s="31"/>
    </row>
    <row r="30" spans="1:9" x14ac:dyDescent="0.3">
      <c r="A30" s="27"/>
      <c r="B30" s="48" t="s">
        <v>28</v>
      </c>
      <c r="C30" s="48"/>
      <c r="D30" s="32">
        <f>+[2]ESF!E31</f>
        <v>7605068</v>
      </c>
      <c r="E30" s="33">
        <f>7605067.74-D30</f>
        <v>-0.25999999977648258</v>
      </c>
      <c r="F30" s="32">
        <v>0</v>
      </c>
      <c r="G30" s="34">
        <f t="shared" si="5"/>
        <v>7605067.7400000002</v>
      </c>
      <c r="H30" s="35">
        <f t="shared" si="6"/>
        <v>-0.25999999977648258</v>
      </c>
      <c r="I30" s="31"/>
    </row>
    <row r="31" spans="1:9" ht="15" thickBot="1" x14ac:dyDescent="0.35">
      <c r="A31" s="39"/>
      <c r="B31" s="40"/>
      <c r="C31" s="40"/>
      <c r="D31" s="41"/>
      <c r="E31" s="40"/>
      <c r="F31" s="41"/>
      <c r="G31" s="41"/>
      <c r="H31" s="40"/>
      <c r="I31" s="42"/>
    </row>
    <row r="32" spans="1:9" x14ac:dyDescent="0.3">
      <c r="A32" s="43"/>
      <c r="B32" s="44"/>
      <c r="C32" s="45"/>
      <c r="E32" s="43"/>
      <c r="F32" s="43"/>
      <c r="G32" s="43"/>
      <c r="H32" s="43"/>
      <c r="I32" s="43"/>
    </row>
    <row r="33" spans="1:9" x14ac:dyDescent="0.3">
      <c r="A33" s="47" t="s">
        <v>29</v>
      </c>
      <c r="B33" s="47"/>
      <c r="C33" s="47"/>
      <c r="D33" s="47"/>
      <c r="E33" s="47"/>
      <c r="F33" s="47"/>
      <c r="G33" s="47"/>
      <c r="H33" s="47"/>
      <c r="I33" s="47"/>
    </row>
    <row r="34" spans="1:9" x14ac:dyDescent="0.3">
      <c r="C34" s="46"/>
      <c r="D34" s="46"/>
      <c r="E34" s="46"/>
      <c r="F34" s="46"/>
    </row>
    <row r="35" spans="1:9" x14ac:dyDescent="0.3">
      <c r="C35" s="46"/>
      <c r="D35" s="46"/>
      <c r="E35" s="46"/>
      <c r="F35" s="46"/>
    </row>
    <row r="36" spans="1:9" x14ac:dyDescent="0.3">
      <c r="C36" s="46"/>
      <c r="D36" s="46"/>
      <c r="E36" s="46"/>
      <c r="F36" s="46"/>
    </row>
    <row r="37" spans="1:9" x14ac:dyDescent="0.3">
      <c r="C37" s="46"/>
      <c r="D37" s="46"/>
      <c r="E37" s="46"/>
      <c r="F37" s="46"/>
    </row>
  </sheetData>
  <mergeCells count="25">
    <mergeCell ref="B8:C8"/>
    <mergeCell ref="A1:I1"/>
    <mergeCell ref="A2:I2"/>
    <mergeCell ref="A3:I3"/>
    <mergeCell ref="A4:I4"/>
    <mergeCell ref="B5:C6"/>
    <mergeCell ref="B24:C24"/>
    <mergeCell ref="B10:C10"/>
    <mergeCell ref="B12:C12"/>
    <mergeCell ref="B13:C13"/>
    <mergeCell ref="B14:C14"/>
    <mergeCell ref="B15:C15"/>
    <mergeCell ref="B16:C16"/>
    <mergeCell ref="B17:C17"/>
    <mergeCell ref="B18:C18"/>
    <mergeCell ref="B20:C20"/>
    <mergeCell ref="B22:C22"/>
    <mergeCell ref="B23:C23"/>
    <mergeCell ref="A33:I33"/>
    <mergeCell ref="B25:C25"/>
    <mergeCell ref="B26:C26"/>
    <mergeCell ref="B27:C27"/>
    <mergeCell ref="B28:C28"/>
    <mergeCell ref="B29:C29"/>
    <mergeCell ref="B30:C30"/>
  </mergeCells>
  <printOptions horizontalCentered="1"/>
  <pageMargins left="0.36" right="0.19" top="1.43" bottom="0.74803149606299213" header="0.31496062992125984" footer="0.31496062992125984"/>
  <pageSetup paperSize="152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2019-07-29T20:11:56Z</cp:lastPrinted>
  <dcterms:created xsi:type="dcterms:W3CDTF">2019-07-29T16:33:01Z</dcterms:created>
  <dcterms:modified xsi:type="dcterms:W3CDTF">2019-07-29T20:21:41Z</dcterms:modified>
</cp:coreProperties>
</file>